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<sst xmlns="http://schemas.openxmlformats.org/spreadsheetml/2006/main" count="122" uniqueCount="118">
  <si>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</si>
  <si>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</si>
  <si>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</si>
  <si>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</si>
  <si>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</si>
  <si>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</si>
  <si>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</si>
  <si>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</si>
  <si>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</si>
  <si>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</si>
  <si>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</si>
  <si>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</si>
  <si>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</si>
  <si>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</si>
  <si>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</si>
  <si>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</si>
  <si>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</si>
  <si>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</si>
  <si>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</si>
  <si>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</si>
  <si>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</si>
  <si>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</si>
  <si>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</si>
  <si>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</si>
  <si>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</si>
  <si>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</si>
  <si>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</si>
  <si>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</si>
  <si>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</si>
  <si>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</si>
  <si>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</si>
  <si>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</si>
  <si>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</si>
  <si>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</si>
  <si>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</si>
  <si>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</si>
  <si>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</si>
  <si>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</si>
  <si>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</si>
  <si>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</si>
  <si>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</si>
  <si>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</si>
  <si>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</si>
  <si>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</si>
  <si>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</si>
  <si>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</si>
  <si>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</si>
  <si>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</si>
  <si>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</si>
  <si>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</si>
  <si>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</si>
  <si>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</si>
  <si>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</si>
  <si>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</si>
  <si>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</si>
  <si>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</si>
  <si>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</si>
  <si>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</si>
  <si>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</si>
  <si>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</si>
  <si>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</si>
  <si>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</si>
  <si>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</si>
  <si>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</si>
  <si>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</si>
  <si>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</si>
  <si>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</si>
  <si>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</si>
  <si>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</si>
  <si>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</si>
  <si>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</si>
  <si>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</si>
  <si>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</si>
  <si>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</si>
  <si>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</si>
  <si>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</si>
  <si>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</si>
  <si>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</si>
  <si>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</si>
  <si>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</si>
  <si>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</si>
  <si>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</si>
  <si>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</si>
  <si>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</si>
  <si>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</si>
  <si>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</si>
  <si>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</si>
  <si>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</si>
  <si>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</si>
  <si>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</si>
  <si>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</si>
  <si>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</si>
  <si>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</si>
  <si>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</si>
  <si>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</si>
  <si>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</si>
  <si>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</si>
  <si>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</si>
  <si>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</si>
  <si>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</si>
  <si>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</si>
  <si>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</si>
  <si>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</si>
  <si>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</si>
  <si>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</si>
  <si>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</si>
  <si>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</si>
  <si>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</si>
  <si>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</si>
  <si>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</si>
  <si>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</si>
  <si>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</si>
  <si>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</si>
  <si>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</si>
  <si>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</si>
  <si>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</si>
  <si>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</si>
  <si>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08.12.2015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</si>
</sst>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0" fontId="30" fillId="0" borderId="27" xfId="80" applyFont="1" applyBorder="1" applyAlignment="1">
      <alignment horizontal="center"/>
      <protection/>
    </xf>
    <xf numFmtId="0" fontId="17" fillId="0" borderId="31" xfId="80" applyFont="1" applyBorder="1">
      <alignment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0" fontId="31" fillId="0" borderId="0" xfId="80" applyFont="1" applyAlignment="1">
      <alignment wrapText="1"/>
      <protection/>
    </xf>
    <xf numFmtId="0" fontId="17" fillId="0" borderId="32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Fill="1" applyBorder="1" applyAlignment="1">
      <alignment horizontal="center" vertical="center"/>
      <protection/>
    </xf>
    <xf numFmtId="4" fontId="31" fillId="0" borderId="34" xfId="80" applyNumberFormat="1" applyFont="1" applyBorder="1" applyAlignment="1">
      <alignment horizontal="center" vertical="center"/>
      <protection/>
    </xf>
    <xf numFmtId="4" fontId="31" fillId="0" borderId="34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2" fontId="28" fillId="7" borderId="36" xfId="80" applyNumberFormat="1" applyFont="1" applyFill="1" applyBorder="1" applyAlignment="1">
      <alignment horizontal="center" vertical="center"/>
      <protection/>
    </xf>
    <xf numFmtId="2" fontId="30" fillId="7" borderId="37" xfId="80" applyNumberFormat="1" applyFont="1" applyFill="1" applyBorder="1" applyAlignment="1">
      <alignment horizontal="center" vertical="center"/>
      <protection/>
    </xf>
    <xf numFmtId="2" fontId="30" fillId="7" borderId="34" xfId="80" applyNumberFormat="1" applyFont="1" applyFill="1" applyBorder="1" applyAlignment="1">
      <alignment horizontal="center" vertical="center"/>
      <protection/>
    </xf>
    <xf numFmtId="2" fontId="30" fillId="7" borderId="35" xfId="80" applyNumberFormat="1" applyFont="1" applyFill="1" applyBorder="1" applyAlignment="1">
      <alignment horizontal="center" vertical="center"/>
      <protection/>
    </xf>
    <xf numFmtId="2" fontId="30" fillId="7" borderId="38" xfId="80" applyNumberFormat="1" applyFont="1" applyFill="1" applyBorder="1" applyAlignment="1">
      <alignment horizontal="center" vertical="center"/>
      <protection/>
    </xf>
    <xf numFmtId="2" fontId="30" fillId="7" borderId="39" xfId="80" applyNumberFormat="1" applyFont="1" applyFill="1" applyBorder="1" applyAlignment="1">
      <alignment horizontal="center" vertical="center"/>
      <protection/>
    </xf>
    <xf numFmtId="2" fontId="30" fillId="0" borderId="39" xfId="80" applyNumberFormat="1" applyFont="1" applyFill="1" applyBorder="1" applyAlignment="1">
      <alignment horizontal="center" vertical="center"/>
      <protection/>
    </xf>
    <xf numFmtId="0" fontId="28" fillId="7" borderId="40" xfId="80" applyFont="1" applyFill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2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1">
      <selection activeCell="O10" sqref="O10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customWidth="1"/>
    <col min="12" max="13" width="8.00390625" style="4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29"/>
    </row>
    <row r="2" spans="1:10" s="1" customFormat="1" ht="25.5" customHeight="1" thickBot="1">
      <c r="A2" s="166"/>
      <c r="B2" s="167"/>
      <c r="C2" s="167"/>
      <c r="D2" s="167"/>
      <c r="E2" s="167"/>
      <c r="F2" s="167"/>
      <c r="G2" s="167"/>
      <c r="H2" s="167"/>
      <c r="I2" s="167"/>
      <c r="J2" s="28"/>
    </row>
    <row r="3" spans="1:11" s="1" customFormat="1" ht="25.5" customHeight="1">
      <c r="A3" s="170" t="s">
        <v>1</v>
      </c>
      <c r="B3" s="173" t="s">
        <v>2</v>
      </c>
      <c r="C3" s="174" t="s">
        <v>3</v>
      </c>
      <c r="D3" s="175" t="s">
        <v>4</v>
      </c>
      <c r="E3" s="162" t="s">
        <v>5</v>
      </c>
      <c r="F3" s="162" t="s">
        <v>6</v>
      </c>
      <c r="G3" s="162" t="s">
        <v>7</v>
      </c>
      <c r="H3" s="162"/>
      <c r="I3" s="163"/>
      <c r="J3" s="168" t="s">
        <v>117</v>
      </c>
      <c r="K3" s="158" t="s">
        <v>115</v>
      </c>
    </row>
    <row r="4" spans="1:11" s="1" customFormat="1" ht="20.25" customHeight="1">
      <c r="A4" s="171"/>
      <c r="B4" s="173"/>
      <c r="C4" s="174"/>
      <c r="D4" s="175"/>
      <c r="E4" s="162"/>
      <c r="F4" s="162"/>
      <c r="G4" s="162"/>
      <c r="H4" s="162"/>
      <c r="I4" s="163"/>
      <c r="J4" s="169"/>
      <c r="K4" s="159"/>
    </row>
    <row r="5" spans="1:11" s="1" customFormat="1" ht="34.5" customHeight="1">
      <c r="A5" s="171"/>
      <c r="B5" s="2"/>
      <c r="C5" s="174"/>
      <c r="D5" s="3"/>
      <c r="E5" s="162"/>
      <c r="F5" s="162"/>
      <c r="G5" s="162" t="s">
        <v>8</v>
      </c>
      <c r="H5" s="162" t="s">
        <v>9</v>
      </c>
      <c r="I5" s="99" t="s">
        <v>10</v>
      </c>
      <c r="J5" s="169"/>
      <c r="K5" s="159"/>
    </row>
    <row r="6" spans="1:11" ht="36.75" customHeight="1">
      <c r="A6" s="172"/>
      <c r="B6" s="2"/>
      <c r="C6" s="174"/>
      <c r="D6" s="3"/>
      <c r="E6" s="162"/>
      <c r="F6" s="162"/>
      <c r="G6" s="162"/>
      <c r="H6" s="162"/>
      <c r="I6" s="99" t="s">
        <v>11</v>
      </c>
      <c r="J6" s="169"/>
      <c r="K6" s="159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3"/>
      <c r="K7" s="134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51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52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5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54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605784.8200000001</v>
      </c>
      <c r="K12" s="151">
        <f t="shared" si="0"/>
        <v>38.737526322258795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52">
        <f t="shared" si="0"/>
        <v>99.99988229191219</v>
      </c>
      <c r="N13" s="136">
        <f>(J13+J14+J18+J20+J21+J22+J23+J24+J25+J26+J27+J28)/F64*100</f>
        <v>85.348306236559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37">
        <v>0</v>
      </c>
      <c r="K14" s="15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37">
        <f>40249.08+149708.52+15475.8-300+111801.6</f>
        <v>316935</v>
      </c>
      <c r="K15" s="15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38">
        <v>0</v>
      </c>
      <c r="K16" s="153">
        <f t="shared" si="0"/>
        <v>0</v>
      </c>
      <c r="N16" s="135">
        <f>(J9+J10+J11+J15+J16+J17+J29+J30+J32+J33+J34+J35+J36+J37+J38+J39+J40+J42+J46+J47+J48+J49+J50+J51+J52+J54+J55+J57+J59+J60+J61+J62+J63)/(G64+H64)*100</f>
        <v>41.277635030816036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37">
        <v>0</v>
      </c>
      <c r="K17" s="15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39">
        <v>0</v>
      </c>
      <c r="K18" s="154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4393239.25</v>
      </c>
      <c r="K19" s="151">
        <f t="shared" si="0"/>
        <v>79.85306182735117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0">
        <f>13441.5+170683.5</f>
        <v>184125</v>
      </c>
      <c r="K20" s="152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37">
        <f>545390+126250+77500+112859+11430+68632.1+403172+22383.9+8550+585739.7+17100+13972.4+2275.2+205831.35+66900+119626.35+26344.4+189848.55+70391+306646.6+16000+41796.1+23148.6</f>
        <v>3061787.25</v>
      </c>
      <c r="K21" s="153">
        <f t="shared" si="0"/>
        <v>97.26948104428553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37">
        <f>42731+11310+34146.4</f>
        <v>88187.4</v>
      </c>
      <c r="K22" s="15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37">
        <f>31328.5+39760+81116+82065.5</f>
        <v>234270</v>
      </c>
      <c r="K23" s="15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37">
        <f>167084.25+114677.94</f>
        <v>281762.19</v>
      </c>
      <c r="K24" s="15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37">
        <f>33375+20025+35600</f>
        <v>89000</v>
      </c>
      <c r="K25" s="153">
        <f t="shared" si="0"/>
        <v>41.93168433451119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37">
        <f>68592+32228+20777.94</f>
        <v>121597.94</v>
      </c>
      <c r="K26" s="153">
        <f t="shared" si="0"/>
        <v>22.698328135278356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37">
        <v>40000</v>
      </c>
      <c r="K27" s="15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37">
        <v>0</v>
      </c>
      <c r="K28" s="15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5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54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 aca="true" t="shared" si="3" ref="E31:J31">SUM(E32:E43)</f>
        <v>8801127.26</v>
      </c>
      <c r="F31" s="58">
        <f t="shared" si="3"/>
        <v>0</v>
      </c>
      <c r="G31" s="58">
        <f t="shared" si="3"/>
        <v>2030868</v>
      </c>
      <c r="H31" s="58">
        <f t="shared" si="3"/>
        <v>6770259.26</v>
      </c>
      <c r="I31" s="58">
        <f t="shared" si="3"/>
        <v>0</v>
      </c>
      <c r="J31" s="117">
        <f t="shared" si="3"/>
        <v>3741236.2300000004</v>
      </c>
      <c r="K31" s="151">
        <f t="shared" si="0"/>
        <v>42.50860281277197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45">
        <f>10259.58+5151+4605.6+4060.2+4605.6+4848+5108.58+5211.6</f>
        <v>43850.16</v>
      </c>
      <c r="K32" s="155">
        <f t="shared" si="0"/>
        <v>81.20400000000001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46">
        <f>758735+86350</f>
        <v>845085</v>
      </c>
      <c r="K33" s="156">
        <f t="shared" si="0"/>
        <v>57.047607346722764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46">
        <v>0</v>
      </c>
      <c r="K34" s="156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46">
        <v>0</v>
      </c>
      <c r="K35" s="156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47">
        <v>3500</v>
      </c>
      <c r="K36" s="156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47">
        <v>0</v>
      </c>
      <c r="K37" s="156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47">
        <v>917901</v>
      </c>
      <c r="K38" s="156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46">
        <f>1634000+251758.07</f>
        <v>1885758.07</v>
      </c>
      <c r="K39" s="156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47">
        <v>0</v>
      </c>
      <c r="K40" s="156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46"/>
      <c r="K41" s="15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48">
        <v>13632</v>
      </c>
      <c r="K42" s="156">
        <f t="shared" si="0"/>
        <v>100</v>
      </c>
    </row>
    <row r="43" spans="1:11" ht="39.75" customHeight="1" thickBot="1">
      <c r="A43" s="6" t="s">
        <v>116</v>
      </c>
      <c r="B43" s="7"/>
      <c r="C43" s="142" t="s">
        <v>17</v>
      </c>
      <c r="E43" s="149">
        <f>G43</f>
        <v>150000</v>
      </c>
      <c r="F43" s="149"/>
      <c r="G43" s="149">
        <v>150000</v>
      </c>
      <c r="I43" s="144"/>
      <c r="J43" s="150">
        <f>23185+8325</f>
        <v>31510</v>
      </c>
      <c r="K43" s="156">
        <f t="shared" si="0"/>
        <v>21.006666666666668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43"/>
      <c r="J44" s="128"/>
      <c r="K44" s="154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4" ref="E45:J45">SUM(E46:E52)</f>
        <v>3272770.4</v>
      </c>
      <c r="F45" s="84">
        <f t="shared" si="4"/>
        <v>0</v>
      </c>
      <c r="G45" s="84">
        <f t="shared" si="4"/>
        <v>1445000</v>
      </c>
      <c r="H45" s="84">
        <f t="shared" si="4"/>
        <v>1827770.4</v>
      </c>
      <c r="I45" s="85">
        <f t="shared" si="4"/>
        <v>0</v>
      </c>
      <c r="J45" s="129">
        <f t="shared" si="4"/>
        <v>1044088.81</v>
      </c>
      <c r="K45" s="151">
        <f t="shared" si="0"/>
        <v>31.902293237558006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107765</v>
      </c>
      <c r="K46" s="152">
        <f t="shared" si="0"/>
        <v>35.92166666666667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5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5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5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5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39044.7+90999.88+496210.7</f>
        <v>626255.28</v>
      </c>
      <c r="K51" s="153">
        <f t="shared" si="0"/>
        <v>55.42082123893805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54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51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52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54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841699.47</v>
      </c>
      <c r="K56" s="151">
        <f t="shared" si="0"/>
        <v>55.98199112018778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52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5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5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5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5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10653.93+24859.17+111316.2</f>
        <v>146829.3</v>
      </c>
      <c r="K62" s="153">
        <f t="shared" si="0"/>
        <v>49.772644067796605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1">
        <v>299701.8</v>
      </c>
      <c r="K63" s="154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11832191.680000002</v>
      </c>
      <c r="K64" s="151">
        <f t="shared" si="0"/>
        <v>51.22733950298339</v>
      </c>
    </row>
    <row r="65" spans="1:10" ht="18.75" customHeight="1">
      <c r="A65" s="164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64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61"/>
      <c r="B67" s="161"/>
      <c r="C67" s="161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60"/>
      <c r="D68" s="160"/>
      <c r="E68" s="160"/>
      <c r="F68" s="160"/>
      <c r="G68" s="160"/>
      <c r="H68" s="160"/>
      <c r="I68" s="160"/>
      <c r="J68" s="30"/>
    </row>
    <row r="69" spans="3:10" ht="3.75" customHeight="1">
      <c r="C69" s="160"/>
      <c r="D69" s="160"/>
      <c r="E69" s="160"/>
      <c r="F69" s="160"/>
      <c r="G69" s="160"/>
      <c r="H69" s="160"/>
      <c r="I69" s="160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A1:I1"/>
    <mergeCell ref="A2:I2"/>
    <mergeCell ref="J3:J6"/>
    <mergeCell ref="A3:A6"/>
    <mergeCell ref="B3:B4"/>
    <mergeCell ref="C3:C6"/>
    <mergeCell ref="D3:D4"/>
    <mergeCell ref="K3:K6"/>
    <mergeCell ref="C68:I69"/>
    <mergeCell ref="A67:C67"/>
    <mergeCell ref="E3:E6"/>
    <mergeCell ref="F3:F6"/>
    <mergeCell ref="G3:I4"/>
    <mergeCell ref="G5:G6"/>
    <mergeCell ref="H5:H6"/>
    <mergeCell ref="A65:A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2015-12-08T06:48:09Z</dcterms:modified>
  <cp:category/>
  <cp:version/>
  <cp:contentType/>
  <cp:contentStatus/>
</cp:coreProperties>
</file>